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2020 წ ე ლ ი (ახალი)\აღჭურვა 2020\6\"/>
    </mc:Choice>
  </mc:AlternateContent>
  <bookViews>
    <workbookView xWindow="0" yWindow="0" windowWidth="19200" windowHeight="6180" firstSheet="3" activeTab="3"/>
  </bookViews>
  <sheets>
    <sheet name="II cvlileba 10.04.2014" sheetId="5" state="hidden" r:id="rId1"/>
    <sheet name="სხვაობა" sheetId="4" state="hidden" r:id="rId2"/>
    <sheet name="2020" sheetId="16" r:id="rId3"/>
    <sheet name="2020 (2)" sheetId="19" r:id="rId4"/>
    <sheet name="30 მილიონი" sheetId="20" r:id="rId5"/>
    <sheet name="იჯარის თანხა" sheetId="18" r:id="rId6"/>
  </sheets>
  <definedNames>
    <definedName name="_xlnm.Print_Area" localSheetId="2">'2020'!$A$1:$E$16</definedName>
    <definedName name="_xlnm.Print_Area" localSheetId="3">'2020 (2)'!$A$1:$E$18</definedName>
    <definedName name="_xlnm.Print_Area" localSheetId="0">'II cvlileba 10.04.2014'!$B$3:$D$11</definedName>
    <definedName name="_xlnm.Print_Area" localSheetId="1">სხვაობა!$B$3:$F$10</definedName>
  </definedNames>
  <calcPr calcId="162913"/>
</workbook>
</file>

<file path=xl/calcChain.xml><?xml version="1.0" encoding="utf-8"?>
<calcChain xmlns="http://schemas.openxmlformats.org/spreadsheetml/2006/main">
  <c r="D9" i="20" l="1"/>
  <c r="D7" i="20"/>
  <c r="D6" i="20"/>
  <c r="G15" i="19"/>
  <c r="D11" i="20" l="1"/>
  <c r="E15" i="19" l="1"/>
  <c r="D15" i="19"/>
  <c r="D8" i="19" l="1"/>
  <c r="E8" i="19"/>
  <c r="D4" i="19" l="1"/>
  <c r="D17" i="19"/>
  <c r="D9" i="19" l="1"/>
  <c r="D5" i="19"/>
  <c r="D18" i="19" l="1"/>
  <c r="F10" i="18"/>
  <c r="E8" i="18"/>
  <c r="F6" i="18" l="1"/>
  <c r="E6" i="18"/>
  <c r="D5" i="16" l="1"/>
  <c r="D9" i="16" l="1"/>
  <c r="D13" i="16" s="1"/>
  <c r="D19" i="16" s="1"/>
  <c r="D16" i="16" l="1"/>
  <c r="D25" i="5"/>
  <c r="D28" i="5" s="1"/>
  <c r="D68" i="5"/>
  <c r="D5" i="5"/>
  <c r="D4" i="5"/>
  <c r="F9" i="4"/>
  <c r="F8" i="4"/>
  <c r="D7" i="4"/>
  <c r="F7" i="4" s="1"/>
  <c r="D6" i="4"/>
  <c r="F6" i="4" s="1"/>
  <c r="E5" i="4"/>
  <c r="E4" i="4"/>
  <c r="E10" i="4" l="1"/>
  <c r="E13" i="4" s="1"/>
  <c r="D11" i="5"/>
  <c r="D14" i="5" s="1"/>
  <c r="D5" i="4"/>
  <c r="F5" i="4" s="1"/>
  <c r="J10" i="4" l="1"/>
  <c r="D4" i="4"/>
  <c r="D10" i="4" l="1"/>
  <c r="D13" i="4" s="1"/>
  <c r="F4" i="4"/>
  <c r="F10" i="4" s="1"/>
  <c r="E11" i="20"/>
  <c r="E16" i="20" s="1"/>
</calcChain>
</file>

<file path=xl/comments1.xml><?xml version="1.0" encoding="utf-8"?>
<comments xmlns="http://schemas.openxmlformats.org/spreadsheetml/2006/main">
  <authors>
    <author>Giorgi Gomareli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Giorgi Gomareli:</t>
        </r>
        <r>
          <rPr>
            <sz val="9"/>
            <color indexed="81"/>
            <rFont val="Tahoma"/>
            <family val="2"/>
            <charset val="204"/>
          </rPr>
          <t xml:space="preserve">
+50 NCDC პროექტის ექსპერტიზა და +100ზუგდიდის ექსპერტიზა.</t>
        </r>
      </text>
    </comment>
  </commentList>
</comments>
</file>

<file path=xl/comments2.xml><?xml version="1.0" encoding="utf-8"?>
<comments xmlns="http://schemas.openxmlformats.org/spreadsheetml/2006/main">
  <authors>
    <author>Giorgi Gomareli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>Giorgi Gomareli:</t>
        </r>
        <r>
          <rPr>
            <sz val="9"/>
            <color indexed="81"/>
            <rFont val="Tahoma"/>
            <family val="2"/>
            <charset val="204"/>
          </rPr>
          <t xml:space="preserve">
+50 NCDC პროექტის ექსპერტიზა და +100ზუგდიდის ექსპერტიზა.</t>
        </r>
      </text>
    </comment>
  </commentList>
</comments>
</file>

<file path=xl/sharedStrings.xml><?xml version="1.0" encoding="utf-8"?>
<sst xmlns="http://schemas.openxmlformats.org/spreadsheetml/2006/main" count="102" uniqueCount="63">
  <si>
    <t>N</t>
  </si>
  <si>
    <r>
      <t>კომპონენტის</t>
    </r>
    <r>
      <rPr>
        <b/>
        <sz val="12"/>
        <color rgb="FF17375D"/>
        <rFont val="Calibri"/>
        <family val="2"/>
        <charset val="204"/>
      </rPr>
      <t xml:space="preserve"> </t>
    </r>
    <r>
      <rPr>
        <b/>
        <sz val="12"/>
        <color rgb="FF17375D"/>
        <rFont val="Sylfaen"/>
        <family val="1"/>
        <charset val="204"/>
      </rPr>
      <t>დასახელება</t>
    </r>
  </si>
  <si>
    <r>
      <t>ღირებულება</t>
    </r>
    <r>
      <rPr>
        <b/>
        <sz val="12"/>
        <color rgb="FF17375D"/>
        <rFont val="Calibri"/>
        <family val="2"/>
        <charset val="204"/>
      </rPr>
      <t xml:space="preserve"> (</t>
    </r>
    <r>
      <rPr>
        <b/>
        <sz val="12"/>
        <color rgb="FF17375D"/>
        <rFont val="Sylfaen"/>
        <family val="1"/>
        <charset val="204"/>
      </rPr>
      <t>ათასი</t>
    </r>
    <r>
      <rPr>
        <b/>
        <sz val="12"/>
        <color rgb="FF17375D"/>
        <rFont val="Calibri"/>
        <family val="2"/>
        <charset val="204"/>
      </rPr>
      <t xml:space="preserve"> </t>
    </r>
    <r>
      <rPr>
        <b/>
        <sz val="12"/>
        <color rgb="FF17375D"/>
        <rFont val="Sylfaen"/>
        <family val="1"/>
        <charset val="204"/>
      </rPr>
      <t>ლარი</t>
    </r>
    <r>
      <rPr>
        <b/>
        <sz val="12"/>
        <color rgb="FF17375D"/>
        <rFont val="Calibri"/>
        <family val="2"/>
        <charset val="204"/>
      </rPr>
      <t>)</t>
    </r>
  </si>
  <si>
    <t>სს „ინფექციური პათოლოგიის, შიდსისა და კლინიკური იმუნოლოგიის სამეცნიერო-პრაქტიკული ცენტრის“ შენობის (მისამართი: ქ. თბილისი, გუდამაყრის შესახვევი N2) სარეაბილიტაციო სამუშაოები და ცენტრის ფუქციონირების უწყვეტობის უზრუნველსაყოფად საიჯარო გადასახადის გადახდა</t>
  </si>
  <si>
    <t xml:space="preserve">საექსპერტო სამუშაოები, საპროექტო/საავტორო ზედამხედველობა </t>
  </si>
  <si>
    <t>სასწრაფო-სამედიცინო დახმარების მანქანების შესყიდვა</t>
  </si>
  <si>
    <r>
      <t>პროგრამის</t>
    </r>
    <r>
      <rPr>
        <sz val="12"/>
        <color rgb="FF17375D"/>
        <rFont val="Calibri"/>
        <family val="2"/>
        <charset val="204"/>
      </rPr>
      <t xml:space="preserve"> </t>
    </r>
    <r>
      <rPr>
        <sz val="12"/>
        <color rgb="FF17375D"/>
        <rFont val="Sylfaen"/>
        <family val="1"/>
        <charset val="204"/>
      </rPr>
      <t>ადმინისტრირება</t>
    </r>
  </si>
  <si>
    <t>სულ</t>
  </si>
  <si>
    <t>დამტკიცებული ბიუჯეტი</t>
  </si>
  <si>
    <t>sxvaoba</t>
  </si>
  <si>
    <t xml:space="preserve"> ქალაქ ზუგდიდის მრავალპროფილური საავადმყოფოს პროექტის/საპროექტო სამუშაოების შესყიდვა</t>
  </si>
  <si>
    <t>სსიპ „ლ. საყვარელიძის სახელობის დაავადებათა კონტროლისა და საზოგადოებრივი ჯანმრთელობის ეროვნული ცენტრის“ ადმინისტრაციული შენობის მშენებლობის პროექტის/საპროექტო სამუშაოების შესყიდვა</t>
  </si>
  <si>
    <t>არსებული ბიუჯეტი
(ათას ლარებში)</t>
  </si>
  <si>
    <t>წარმოდგენილი
(ათას ლარებში)</t>
  </si>
  <si>
    <t>ცვლილება</t>
  </si>
  <si>
    <t>დასახელება</t>
  </si>
  <si>
    <t>თანხა 
(ლარი)</t>
  </si>
  <si>
    <t>საოფისე ინვენტარი</t>
  </si>
  <si>
    <t>სამედიცინო პერსონალის უნიფორმა (2 800 კომპლექტი)</t>
  </si>
  <si>
    <t>მთლიანი ხარჯი</t>
  </si>
  <si>
    <t>პროგრამაში გასათვალისწინებელი</t>
  </si>
  <si>
    <t>სამედიცინო აღჭურვილობა</t>
  </si>
  <si>
    <t>ავტომობილები (11 ერთეული)</t>
  </si>
  <si>
    <t>დეფიბრილატორები (288 ცალი)</t>
  </si>
  <si>
    <t>კარდიოგრაფი (288 ცალი)</t>
  </si>
  <si>
    <t>თანხა 
(ათასი ლარი)</t>
  </si>
  <si>
    <t>სსიპ - სასწრაფო სამედიცინო დახმარების ცენტრის შეუფერხებელი ფუნქციონირებისათვის საჭირო მაღალი გამავლობის ავტომობილების (11 ერთეული), სამედიცინო აღჭურვილობის, საოფისე ინვენტარისა და სამედიცინო პერსონალისათვის უნიფორმის შესყიდვა</t>
  </si>
  <si>
    <t>ა</t>
  </si>
  <si>
    <t>ბ</t>
  </si>
  <si>
    <t>გ</t>
  </si>
  <si>
    <t>დ</t>
  </si>
  <si>
    <t>სხვაობა</t>
  </si>
  <si>
    <t>პროგრამის ადმინისტრირება</t>
  </si>
  <si>
    <t>ზუგდიდის მუნიციპალიტეტის სოფელ რუხში მრავალპროფილიანი საუნივერსიტეტო კლინიკის სამშენებლო სამუშაოების განხორციელება (ნაწილობრივი დაფინანსება)</t>
  </si>
  <si>
    <t>სსიპ – საგანგებო სიტუაციების კოორდინაციისა და გადაუდებელი დახმარების ცენტრის ფუნქციონირებისათვის:</t>
  </si>
  <si>
    <t>პირველადი ჯანდაცვის ცენტრების აღჭურვა</t>
  </si>
  <si>
    <t>2020 წლის ბიუჯეტით</t>
  </si>
  <si>
    <t xml:space="preserve"> 2.1. ადმინისტრაციულ-ტერიტორიულ ქვედანაყოფში ახალი ოფისების ინფრასტრუქტურის მოწყობის სამუშაოების შესყიდვა</t>
  </si>
  <si>
    <t>2.2. სპეციალიზებული ავტომანქანების (45 ერთეული მაღალი გამავლობის (მინივენის ტიპი), 15 ერთეული მაღალი გამავლობის და 4 ერთეული საშუალო გამავლობის რეანიმობილი) შესყიდვა</t>
  </si>
  <si>
    <t>ბ.ა</t>
  </si>
  <si>
    <t>ბ.ბ</t>
  </si>
  <si>
    <t>ე</t>
  </si>
  <si>
    <t>ქალაქ თბილისის მუნიციპალიტეტის სსიპ − სასწრაფო სამედიცინო დახმარების ცენტრის მიერ 2019  წელს შესყიდული 80 ერთეული ავტოსატრანსპორტო საშუალების ღირებულების  ანაზღაურება(ნაწილობრივი)</t>
  </si>
  <si>
    <t>NordDRG Grouper-პროგრამული უზრუნველყოფის შესყიდვა და დამატებითი ღირებულების გადასახადი</t>
  </si>
  <si>
    <t>ვ</t>
  </si>
  <si>
    <t>თვეში</t>
  </si>
  <si>
    <t>წელიწადში</t>
  </si>
  <si>
    <t>ღირებულება</t>
  </si>
  <si>
    <t>ფართი</t>
  </si>
  <si>
    <t>სს "ინფექციური პათოლოგიის, შიდსისა და კლინიკური იმუნოლოგიის სამეცნიერო-პრაქტიკული ცენტრი"-ს ფუნქციონირების უწყვეტობის უზრუნველსაყოფად საიჯარო გადასახადი</t>
  </si>
  <si>
    <t>ზ</t>
  </si>
  <si>
    <t>თ</t>
  </si>
  <si>
    <t>შპს ,,აბასთუმნის ფილტვის ცენტრის“ ფუნქციონირებისათვის სარეაბილიტაციო ინვენტარის შესყიდვა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</si>
  <si>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</si>
  <si>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ი</t>
  </si>
  <si>
    <t xml:space="preserve">15 (თხუთმეტი) ერთეული ავტოსატრანსპორტო საშუალების შესყიდვა </t>
  </si>
  <si>
    <t xml:space="preserve">100 (ასი) ერთეული პირველადი ჯანდაცვის ობიექტის აღჭურვისათვის  ავეჯის შეძენა </t>
  </si>
  <si>
    <t>აღჭურვილობის</t>
  </si>
  <si>
    <t xml:space="preserve">გაეროს ოფისის (UNOPS)-სთან ხელშეკრულების გაფორმება 6 (ექვსი) ჰოსპიტალის აღჭურვილობაზე არსებული გრეძელვადიანი გლობალური ხელშეკრულებების (UNOPS Global LTAs) ფარგლებში, </t>
  </si>
  <si>
    <t>სხვადასხვა ჰოსპიტლებისთვის აღჭურვილობის შეძენა</t>
  </si>
  <si>
    <t>05.10. კურსი</t>
  </si>
  <si>
    <t>USD</t>
  </si>
  <si>
    <t>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</si>
</sst>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L_a_r_i_-;\-* #,##0.00\ _L_a_r_i_-;_-* &quot;-&quot;??\ _L_a_r_i_-;_-@_-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17375D"/>
      <name val="Calibri"/>
      <family val="2"/>
      <charset val="204"/>
    </font>
    <font>
      <b/>
      <sz val="12"/>
      <color rgb="FF17375D"/>
      <name val="Sylfaen"/>
      <family val="1"/>
      <charset val="204"/>
    </font>
    <font>
      <sz val="12"/>
      <color rgb="FF17375D"/>
      <name val="Calibri"/>
      <family val="2"/>
      <charset val="204"/>
    </font>
    <font>
      <sz val="12"/>
      <color rgb="FF17375D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b/>
      <i/>
      <u/>
      <sz val="14"/>
      <color theme="3" tint="-0.249977111117893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name val="Sylfaen"/>
      <family val="1"/>
      <charset val="204"/>
    </font>
    <font>
      <b/>
      <sz val="12"/>
      <name val="Calibri"/>
      <family val="2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charset val="204"/>
    </font>
    <font>
      <b/>
      <sz val="12"/>
      <name val="Sylfae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31849B"/>
      </left>
      <right style="thin">
        <color rgb="FF31849B"/>
      </right>
      <top style="thin">
        <color rgb="FF31849B"/>
      </top>
      <bottom style="thin">
        <color rgb="FF31849B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31849B"/>
      </left>
      <right style="thin">
        <color rgb="FF31849B"/>
      </right>
      <top/>
      <bottom style="thin">
        <color rgb="FF31849B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/>
    <xf numFmtId="165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165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165" fontId="18" fillId="0" borderId="0" xfId="0" applyNumberFormat="1" applyFont="1"/>
    <xf numFmtId="0" fontId="0" fillId="0" borderId="0" xfId="0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/>
    <xf numFmtId="165" fontId="14" fillId="3" borderId="1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left" vertical="center" wrapText="1"/>
    </xf>
    <xf numFmtId="165" fontId="0" fillId="0" borderId="0" xfId="0" applyNumberFormat="1"/>
    <xf numFmtId="165" fontId="23" fillId="2" borderId="1" xfId="2" applyNumberForma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</cellXfs>
  <cellStyles count="3">
    <cellStyle name="Comma 2" xfId="1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B2:I68"/>
  <sheetViews>
    <sheetView view="pageBreakPreview" topLeftCell="A4" zoomScale="90" zoomScaleNormal="100" zoomScaleSheetLayoutView="90" workbookViewId="0">
      <selection activeCell="D11" sqref="D11"/>
    </sheetView>
  </sheetViews>
  <sheetFormatPr defaultColWidth="9.140625" defaultRowHeight="15.75" x14ac:dyDescent="0.25"/>
  <cols>
    <col min="1" max="1" width="3" style="1" customWidth="1"/>
    <col min="2" max="2" width="9.140625" style="1"/>
    <col min="3" max="3" width="78.7109375" style="1" customWidth="1"/>
    <col min="4" max="4" width="17.5703125" style="1" customWidth="1"/>
    <col min="5" max="5" width="10.140625" style="1" customWidth="1"/>
    <col min="6" max="7" width="9.140625" style="1"/>
    <col min="8" max="8" width="10.140625" style="1" bestFit="1" customWidth="1"/>
    <col min="9" max="16384" width="9.140625" style="1"/>
  </cols>
  <sheetData>
    <row r="2" spans="2:9" ht="25.5" customHeight="1" x14ac:dyDescent="0.25"/>
    <row r="3" spans="2:9" ht="36" x14ac:dyDescent="0.25">
      <c r="B3" s="2" t="s">
        <v>0</v>
      </c>
      <c r="C3" s="3" t="s">
        <v>1</v>
      </c>
      <c r="D3" s="3" t="s">
        <v>2</v>
      </c>
    </row>
    <row r="4" spans="2:9" ht="97.5" customHeight="1" x14ac:dyDescent="0.25">
      <c r="B4" s="4">
        <v>1</v>
      </c>
      <c r="C4" s="5" t="s">
        <v>3</v>
      </c>
      <c r="D4" s="6">
        <f>8698.3+433.5</f>
        <v>9131.7999999999993</v>
      </c>
      <c r="E4" s="7"/>
      <c r="F4" s="7"/>
    </row>
    <row r="5" spans="2:9" ht="39" customHeight="1" x14ac:dyDescent="0.25">
      <c r="B5" s="4">
        <v>2</v>
      </c>
      <c r="C5" s="5" t="s">
        <v>4</v>
      </c>
      <c r="D5" s="6">
        <f>45+2.5+15+50+100</f>
        <v>212.5</v>
      </c>
    </row>
    <row r="6" spans="2:9" ht="39" customHeight="1" x14ac:dyDescent="0.25">
      <c r="B6" s="4">
        <v>3</v>
      </c>
      <c r="C6" s="5" t="s">
        <v>5</v>
      </c>
      <c r="D6" s="6">
        <v>11000</v>
      </c>
      <c r="E6" s="7"/>
      <c r="F6" s="7"/>
      <c r="H6" s="8"/>
      <c r="I6" s="8"/>
    </row>
    <row r="7" spans="2:9" ht="33" customHeight="1" x14ac:dyDescent="0.25">
      <c r="B7" s="4">
        <v>4</v>
      </c>
      <c r="C7" s="5" t="s">
        <v>6</v>
      </c>
      <c r="D7" s="6">
        <v>42.9</v>
      </c>
    </row>
    <row r="8" spans="2:9" ht="90" customHeight="1" x14ac:dyDescent="0.25">
      <c r="B8" s="4">
        <v>5</v>
      </c>
      <c r="C8" s="5" t="s">
        <v>11</v>
      </c>
      <c r="D8" s="6">
        <v>110</v>
      </c>
    </row>
    <row r="9" spans="2:9" ht="47.25" customHeight="1" x14ac:dyDescent="0.25">
      <c r="B9" s="4">
        <v>6</v>
      </c>
      <c r="C9" s="5" t="s">
        <v>10</v>
      </c>
      <c r="D9" s="6">
        <v>400</v>
      </c>
    </row>
    <row r="10" spans="2:9" ht="81.75" customHeight="1" x14ac:dyDescent="0.25">
      <c r="B10" s="4">
        <v>7</v>
      </c>
      <c r="C10" s="5" t="s">
        <v>26</v>
      </c>
      <c r="D10" s="6">
        <v>3700</v>
      </c>
    </row>
    <row r="11" spans="2:9" ht="24" customHeight="1" x14ac:dyDescent="0.25">
      <c r="B11" s="4"/>
      <c r="C11" s="3" t="s">
        <v>7</v>
      </c>
      <c r="D11" s="9">
        <f>SUM(D4:D10)</f>
        <v>24597.200000000001</v>
      </c>
      <c r="H11" s="8"/>
      <c r="I11" s="8"/>
    </row>
    <row r="13" spans="2:9" x14ac:dyDescent="0.25">
      <c r="C13" s="13" t="s">
        <v>8</v>
      </c>
      <c r="D13" s="14">
        <v>29203</v>
      </c>
    </row>
    <row r="14" spans="2:9" x14ac:dyDescent="0.25">
      <c r="C14" s="15" t="s">
        <v>9</v>
      </c>
      <c r="D14" s="16">
        <f>D13-D11</f>
        <v>4605.7999999999993</v>
      </c>
    </row>
    <row r="15" spans="2:9" x14ac:dyDescent="0.25">
      <c r="D15" s="11"/>
    </row>
    <row r="16" spans="2:9" x14ac:dyDescent="0.25">
      <c r="D16" s="11"/>
    </row>
    <row r="17" spans="3:5" ht="16.5" thickBot="1" x14ac:dyDescent="0.3">
      <c r="D17" s="11"/>
    </row>
    <row r="18" spans="3:5" ht="42" customHeight="1" thickBot="1" x14ac:dyDescent="0.3">
      <c r="C18" s="18" t="s">
        <v>15</v>
      </c>
      <c r="D18" s="19" t="s">
        <v>16</v>
      </c>
    </row>
    <row r="19" spans="3:5" ht="33" customHeight="1" thickBot="1" x14ac:dyDescent="0.3">
      <c r="C19" s="20" t="s">
        <v>17</v>
      </c>
      <c r="D19" s="21">
        <v>444870</v>
      </c>
    </row>
    <row r="20" spans="3:5" ht="30.75" customHeight="1" thickBot="1" x14ac:dyDescent="0.3">
      <c r="C20" s="20" t="s">
        <v>22</v>
      </c>
      <c r="D20" s="21">
        <v>284585</v>
      </c>
      <c r="E20" s="17"/>
    </row>
    <row r="21" spans="3:5" ht="29.25" customHeight="1" thickBot="1" x14ac:dyDescent="0.3">
      <c r="C21" s="20" t="s">
        <v>18</v>
      </c>
      <c r="D21" s="21">
        <v>616000</v>
      </c>
    </row>
    <row r="22" spans="3:5" ht="24.75" customHeight="1" thickBot="1" x14ac:dyDescent="0.3">
      <c r="C22" s="20" t="s">
        <v>21</v>
      </c>
      <c r="D22" s="21">
        <v>529880</v>
      </c>
    </row>
    <row r="23" spans="3:5" ht="24.75" customHeight="1" thickBot="1" x14ac:dyDescent="0.3">
      <c r="C23" s="20" t="s">
        <v>23</v>
      </c>
      <c r="D23" s="21">
        <v>1382400</v>
      </c>
    </row>
    <row r="24" spans="3:5" ht="24.75" customHeight="1" thickBot="1" x14ac:dyDescent="0.3">
      <c r="C24" s="20" t="s">
        <v>24</v>
      </c>
      <c r="D24" s="21">
        <v>432000</v>
      </c>
    </row>
    <row r="25" spans="3:5" ht="30" customHeight="1" thickBot="1" x14ac:dyDescent="0.3">
      <c r="C25" s="22" t="s">
        <v>19</v>
      </c>
      <c r="D25" s="23">
        <f>SUM(D19:D24)</f>
        <v>3689735</v>
      </c>
    </row>
    <row r="26" spans="3:5" ht="16.5" thickBot="1" x14ac:dyDescent="0.3">
      <c r="C26" s="24"/>
      <c r="D26" s="24"/>
    </row>
    <row r="27" spans="3:5" ht="33.75" customHeight="1" thickBot="1" x14ac:dyDescent="0.3">
      <c r="C27" s="25" t="s">
        <v>20</v>
      </c>
      <c r="D27" s="26">
        <v>3700000</v>
      </c>
    </row>
    <row r="28" spans="3:5" x14ac:dyDescent="0.25">
      <c r="D28" s="8">
        <f>D27-D25</f>
        <v>10265</v>
      </c>
    </row>
    <row r="29" spans="3:5" x14ac:dyDescent="0.25">
      <c r="D29" s="8"/>
    </row>
    <row r="30" spans="3:5" x14ac:dyDescent="0.25">
      <c r="D30" s="8"/>
    </row>
    <row r="31" spans="3:5" x14ac:dyDescent="0.25">
      <c r="D31" s="8"/>
    </row>
    <row r="32" spans="3:5" x14ac:dyDescent="0.25">
      <c r="D32" s="8"/>
    </row>
    <row r="33" spans="4:4" x14ac:dyDescent="0.25">
      <c r="D33" s="8"/>
    </row>
    <row r="34" spans="4:4" x14ac:dyDescent="0.25">
      <c r="D34" s="8"/>
    </row>
    <row r="35" spans="4:4" x14ac:dyDescent="0.25">
      <c r="D35" s="8"/>
    </row>
    <row r="36" spans="4:4" x14ac:dyDescent="0.25">
      <c r="D36" s="8"/>
    </row>
    <row r="37" spans="4:4" x14ac:dyDescent="0.25">
      <c r="D37" s="8"/>
    </row>
    <row r="38" spans="4:4" x14ac:dyDescent="0.25">
      <c r="D38" s="8"/>
    </row>
    <row r="39" spans="4:4" x14ac:dyDescent="0.25">
      <c r="D39" s="8"/>
    </row>
    <row r="40" spans="4:4" x14ac:dyDescent="0.25">
      <c r="D40" s="8"/>
    </row>
    <row r="41" spans="4:4" x14ac:dyDescent="0.25">
      <c r="D41" s="8"/>
    </row>
    <row r="42" spans="4:4" x14ac:dyDescent="0.25">
      <c r="D42" s="8"/>
    </row>
    <row r="43" spans="4:4" x14ac:dyDescent="0.25">
      <c r="D43" s="8"/>
    </row>
    <row r="44" spans="4:4" x14ac:dyDescent="0.25">
      <c r="D44" s="8"/>
    </row>
    <row r="45" spans="4:4" x14ac:dyDescent="0.25">
      <c r="D45" s="8"/>
    </row>
    <row r="46" spans="4:4" x14ac:dyDescent="0.25">
      <c r="D46" s="8"/>
    </row>
    <row r="47" spans="4:4" x14ac:dyDescent="0.25">
      <c r="D47" s="8"/>
    </row>
    <row r="48" spans="4:4" x14ac:dyDescent="0.25">
      <c r="D48" s="8"/>
    </row>
    <row r="49" spans="3:4" x14ac:dyDescent="0.25">
      <c r="D49" s="8"/>
    </row>
    <row r="50" spans="3:4" x14ac:dyDescent="0.25">
      <c r="D50" s="8"/>
    </row>
    <row r="51" spans="3:4" x14ac:dyDescent="0.25">
      <c r="D51" s="8"/>
    </row>
    <row r="52" spans="3:4" x14ac:dyDescent="0.25">
      <c r="D52" s="8"/>
    </row>
    <row r="53" spans="3:4" x14ac:dyDescent="0.25">
      <c r="D53" s="8"/>
    </row>
    <row r="54" spans="3:4" x14ac:dyDescent="0.25">
      <c r="D54" s="8"/>
    </row>
    <row r="55" spans="3:4" x14ac:dyDescent="0.25">
      <c r="D55" s="8"/>
    </row>
    <row r="56" spans="3:4" x14ac:dyDescent="0.25">
      <c r="D56" s="8"/>
    </row>
    <row r="57" spans="3:4" x14ac:dyDescent="0.25">
      <c r="D57" s="8"/>
    </row>
    <row r="58" spans="3:4" x14ac:dyDescent="0.25">
      <c r="D58" s="8"/>
    </row>
    <row r="59" spans="3:4" x14ac:dyDescent="0.25">
      <c r="D59" s="8"/>
    </row>
    <row r="60" spans="3:4" ht="16.5" thickBot="1" x14ac:dyDescent="0.3"/>
    <row r="61" spans="3:4" ht="32.25" thickBot="1" x14ac:dyDescent="0.3">
      <c r="C61" s="18" t="s">
        <v>15</v>
      </c>
      <c r="D61" s="19" t="s">
        <v>25</v>
      </c>
    </row>
    <row r="62" spans="3:4" ht="16.5" thickBot="1" x14ac:dyDescent="0.3">
      <c r="C62" s="20" t="s">
        <v>17</v>
      </c>
      <c r="D62" s="21">
        <v>444.87</v>
      </c>
    </row>
    <row r="63" spans="3:4" ht="16.5" thickBot="1" x14ac:dyDescent="0.3">
      <c r="C63" s="20" t="s">
        <v>22</v>
      </c>
      <c r="D63" s="21">
        <v>284.58499999999998</v>
      </c>
    </row>
    <row r="64" spans="3:4" ht="16.5" thickBot="1" x14ac:dyDescent="0.3">
      <c r="C64" s="20" t="s">
        <v>18</v>
      </c>
      <c r="D64" s="21">
        <v>616</v>
      </c>
    </row>
    <row r="65" spans="3:4" ht="16.5" thickBot="1" x14ac:dyDescent="0.3">
      <c r="C65" s="20" t="s">
        <v>21</v>
      </c>
      <c r="D65" s="21">
        <v>529.88</v>
      </c>
    </row>
    <row r="66" spans="3:4" ht="16.5" thickBot="1" x14ac:dyDescent="0.3">
      <c r="C66" s="20" t="s">
        <v>23</v>
      </c>
      <c r="D66" s="21">
        <v>1382.4</v>
      </c>
    </row>
    <row r="67" spans="3:4" ht="16.5" thickBot="1" x14ac:dyDescent="0.3">
      <c r="C67" s="20" t="s">
        <v>24</v>
      </c>
      <c r="D67" s="21">
        <v>432</v>
      </c>
    </row>
    <row r="68" spans="3:4" ht="16.5" thickBot="1" x14ac:dyDescent="0.3">
      <c r="C68" s="22" t="s">
        <v>19</v>
      </c>
      <c r="D68" s="23">
        <f>SUM(D62:D67)</f>
        <v>3689.7350000000001</v>
      </c>
    </row>
  </sheetData>
  <pageMargins left="0.7" right="0.7" top="0.75" bottom="0.75" header="0.3" footer="0.3"/>
  <pageSetup paperSize="9" scale="8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B2:J20"/>
  <sheetViews>
    <sheetView view="pageBreakPreview" zoomScale="90" zoomScaleNormal="100" zoomScaleSheetLayoutView="90" workbookViewId="0">
      <selection activeCell="C35" sqref="C35"/>
    </sheetView>
  </sheetViews>
  <sheetFormatPr defaultColWidth="9.140625" defaultRowHeight="15.75" x14ac:dyDescent="0.25"/>
  <cols>
    <col min="1" max="1" width="3" style="1" customWidth="1"/>
    <col min="2" max="2" width="6" style="1" customWidth="1"/>
    <col min="3" max="3" width="78.7109375" style="1" customWidth="1"/>
    <col min="4" max="6" width="22" style="1" customWidth="1"/>
    <col min="7" max="8" width="9.140625" style="1"/>
    <col min="9" max="9" width="10.140625" style="1" bestFit="1" customWidth="1"/>
    <col min="10" max="16384" width="9.140625" style="1"/>
  </cols>
  <sheetData>
    <row r="2" spans="2:10" ht="25.5" customHeight="1" x14ac:dyDescent="0.25"/>
    <row r="3" spans="2:10" ht="69" customHeight="1" x14ac:dyDescent="0.25">
      <c r="B3" s="2" t="s">
        <v>0</v>
      </c>
      <c r="C3" s="3" t="s">
        <v>1</v>
      </c>
      <c r="D3" s="3" t="s">
        <v>12</v>
      </c>
      <c r="E3" s="3" t="s">
        <v>13</v>
      </c>
      <c r="F3" s="3" t="s">
        <v>14</v>
      </c>
    </row>
    <row r="4" spans="2:10" ht="97.5" customHeight="1" x14ac:dyDescent="0.25">
      <c r="B4" s="4">
        <v>1</v>
      </c>
      <c r="C4" s="5" t="s">
        <v>3</v>
      </c>
      <c r="D4" s="6" t="e">
        <f>#REF!</f>
        <v>#REF!</v>
      </c>
      <c r="E4" s="6">
        <f>8698.3+433.5</f>
        <v>9131.7999999999993</v>
      </c>
      <c r="F4" s="6" t="e">
        <f>E4-D4</f>
        <v>#REF!</v>
      </c>
      <c r="G4" s="7"/>
    </row>
    <row r="5" spans="2:10" ht="39" customHeight="1" x14ac:dyDescent="0.25">
      <c r="B5" s="4">
        <v>2</v>
      </c>
      <c r="C5" s="5" t="s">
        <v>4</v>
      </c>
      <c r="D5" s="6" t="e">
        <f>#REF!</f>
        <v>#REF!</v>
      </c>
      <c r="E5" s="6">
        <f>45+2.5+15+50+100</f>
        <v>212.5</v>
      </c>
      <c r="F5" s="6" t="e">
        <f>E5-D5</f>
        <v>#REF!</v>
      </c>
    </row>
    <row r="6" spans="2:10" ht="18" x14ac:dyDescent="0.25">
      <c r="B6" s="4">
        <v>3</v>
      </c>
      <c r="C6" s="5" t="s">
        <v>5</v>
      </c>
      <c r="D6" s="6" t="e">
        <f>#REF!</f>
        <v>#REF!</v>
      </c>
      <c r="E6" s="6">
        <v>11000</v>
      </c>
      <c r="F6" s="6" t="e">
        <f>E6-D6</f>
        <v>#REF!</v>
      </c>
      <c r="G6" s="7"/>
      <c r="I6" s="8"/>
      <c r="J6" s="8"/>
    </row>
    <row r="7" spans="2:10" ht="33" customHeight="1" x14ac:dyDescent="0.25">
      <c r="B7" s="4">
        <v>4</v>
      </c>
      <c r="C7" s="5" t="s">
        <v>6</v>
      </c>
      <c r="D7" s="6" t="e">
        <f>#REF!</f>
        <v>#REF!</v>
      </c>
      <c r="E7" s="6">
        <v>42.9</v>
      </c>
      <c r="F7" s="6" t="e">
        <f t="shared" ref="F7:F9" si="0">E7-D7</f>
        <v>#REF!</v>
      </c>
    </row>
    <row r="8" spans="2:10" ht="90" customHeight="1" x14ac:dyDescent="0.25">
      <c r="B8" s="4">
        <v>5</v>
      </c>
      <c r="C8" s="5" t="s">
        <v>11</v>
      </c>
      <c r="D8" s="6">
        <v>0</v>
      </c>
      <c r="E8" s="6">
        <v>110</v>
      </c>
      <c r="F8" s="6">
        <f t="shared" si="0"/>
        <v>110</v>
      </c>
    </row>
    <row r="9" spans="2:10" ht="47.25" customHeight="1" x14ac:dyDescent="0.25">
      <c r="B9" s="4">
        <v>6</v>
      </c>
      <c r="C9" s="5" t="s">
        <v>10</v>
      </c>
      <c r="D9" s="6">
        <v>0</v>
      </c>
      <c r="E9" s="6">
        <v>400</v>
      </c>
      <c r="F9" s="6">
        <f t="shared" si="0"/>
        <v>400</v>
      </c>
    </row>
    <row r="10" spans="2:10" ht="24" customHeight="1" x14ac:dyDescent="0.25">
      <c r="B10" s="4"/>
      <c r="C10" s="3" t="s">
        <v>7</v>
      </c>
      <c r="D10" s="9" t="e">
        <f>SUM(D4:D9)</f>
        <v>#REF!</v>
      </c>
      <c r="E10" s="9">
        <f>SUM(E4:E9)</f>
        <v>20897.2</v>
      </c>
      <c r="F10" s="9" t="e">
        <f>SUM(F4:F9)</f>
        <v>#REF!</v>
      </c>
      <c r="H10" s="1">
        <v>660</v>
      </c>
      <c r="I10" s="8">
        <v>20897.2</v>
      </c>
      <c r="J10" s="8">
        <f>I10-E10</f>
        <v>0</v>
      </c>
    </row>
    <row r="12" spans="2:10" x14ac:dyDescent="0.25">
      <c r="C12" s="10" t="s">
        <v>8</v>
      </c>
      <c r="D12" s="10"/>
      <c r="E12" s="11">
        <v>29203</v>
      </c>
      <c r="F12" s="11"/>
    </row>
    <row r="13" spans="2:10" x14ac:dyDescent="0.25">
      <c r="C13" s="10" t="s">
        <v>9</v>
      </c>
      <c r="D13" s="12" t="e">
        <f>E12-D10</f>
        <v>#REF!</v>
      </c>
      <c r="E13" s="11">
        <f>E12-E10</f>
        <v>8305.7999999999993</v>
      </c>
      <c r="F13" s="11"/>
    </row>
    <row r="14" spans="2:10" x14ac:dyDescent="0.25">
      <c r="E14" s="11"/>
      <c r="F14" s="11"/>
    </row>
    <row r="15" spans="2:10" x14ac:dyDescent="0.25">
      <c r="E15" s="11"/>
      <c r="F15" s="11"/>
    </row>
    <row r="16" spans="2:10" x14ac:dyDescent="0.25">
      <c r="E16" s="11"/>
      <c r="F16" s="11"/>
    </row>
    <row r="17" spans="5:6" x14ac:dyDescent="0.25">
      <c r="E17" s="11"/>
      <c r="F17" s="11"/>
    </row>
    <row r="18" spans="5:6" x14ac:dyDescent="0.25">
      <c r="E18" s="11"/>
      <c r="F18" s="11"/>
    </row>
    <row r="19" spans="5:6" x14ac:dyDescent="0.25">
      <c r="E19" s="11"/>
      <c r="F19" s="11"/>
    </row>
    <row r="20" spans="5:6" x14ac:dyDescent="0.25">
      <c r="E20" s="11"/>
      <c r="F20" s="11"/>
    </row>
  </sheetData>
  <pageMargins left="0.7" right="0.7" top="0.75" bottom="0.75" header="0.3" footer="0.3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view="pageBreakPreview" zoomScale="80" zoomScaleNormal="100" zoomScaleSheetLayoutView="80" workbookViewId="0">
      <selection activeCell="D13" sqref="D13"/>
    </sheetView>
  </sheetViews>
  <sheetFormatPr defaultRowHeight="15" x14ac:dyDescent="0.25"/>
  <cols>
    <col min="2" max="2" width="13.7109375" customWidth="1"/>
    <col min="3" max="3" width="64.5703125" customWidth="1"/>
    <col min="4" max="5" width="19.42578125" customWidth="1"/>
    <col min="6" max="6" width="12.5703125" customWidth="1"/>
    <col min="10" max="10" width="9.140625" customWidth="1"/>
  </cols>
  <sheetData>
    <row r="2" spans="1:5" ht="15.75" thickBot="1" x14ac:dyDescent="0.3"/>
    <row r="3" spans="1:5" ht="16.5" thickTop="1" thickBot="1" x14ac:dyDescent="0.3">
      <c r="B3" s="29"/>
    </row>
    <row r="4" spans="1:5" ht="72.75" thickTop="1" x14ac:dyDescent="0.25">
      <c r="A4" s="30"/>
      <c r="B4" s="41" t="s">
        <v>27</v>
      </c>
      <c r="C4" s="42" t="s">
        <v>33</v>
      </c>
      <c r="D4" s="40">
        <v>391.3</v>
      </c>
      <c r="E4" s="40"/>
    </row>
    <row r="5" spans="1:5" ht="47.25" x14ac:dyDescent="0.25">
      <c r="A5" s="34"/>
      <c r="B5" s="43" t="s">
        <v>28</v>
      </c>
      <c r="C5" s="44" t="s">
        <v>34</v>
      </c>
      <c r="D5" s="40">
        <f>D6+D7</f>
        <v>11852.9</v>
      </c>
      <c r="E5" s="40"/>
    </row>
    <row r="6" spans="1:5" ht="47.25" x14ac:dyDescent="0.25">
      <c r="A6" s="34"/>
      <c r="B6" s="38" t="s">
        <v>39</v>
      </c>
      <c r="C6" s="37" t="s">
        <v>37</v>
      </c>
      <c r="D6" s="35">
        <v>50</v>
      </c>
      <c r="E6" s="35"/>
    </row>
    <row r="7" spans="1:5" ht="63" x14ac:dyDescent="0.25">
      <c r="A7" s="34"/>
      <c r="B7" s="38" t="s">
        <v>40</v>
      </c>
      <c r="C7" s="37" t="s">
        <v>38</v>
      </c>
      <c r="D7" s="35">
        <v>11802.9</v>
      </c>
      <c r="E7" s="35"/>
    </row>
    <row r="8" spans="1:5" ht="15.75" x14ac:dyDescent="0.25">
      <c r="A8" s="34"/>
      <c r="B8" s="45" t="s">
        <v>29</v>
      </c>
      <c r="C8" s="46" t="s">
        <v>35</v>
      </c>
      <c r="D8" s="39">
        <v>1000</v>
      </c>
      <c r="E8" s="39"/>
    </row>
    <row r="9" spans="1:5" ht="15.75" x14ac:dyDescent="0.25">
      <c r="A9" s="34"/>
      <c r="B9" s="45" t="s">
        <v>30</v>
      </c>
      <c r="C9" s="46" t="s">
        <v>32</v>
      </c>
      <c r="D9" s="39">
        <f>8*4*12+3</f>
        <v>387</v>
      </c>
      <c r="E9" s="39"/>
    </row>
    <row r="10" spans="1:5" ht="63" x14ac:dyDescent="0.25">
      <c r="A10" s="34"/>
      <c r="B10" s="45" t="s">
        <v>41</v>
      </c>
      <c r="C10" s="46" t="s">
        <v>42</v>
      </c>
      <c r="D10" s="39">
        <v>3397</v>
      </c>
      <c r="E10" s="39"/>
    </row>
    <row r="11" spans="1:5" ht="33.6" customHeight="1" x14ac:dyDescent="0.25">
      <c r="A11" s="30"/>
      <c r="B11" s="41" t="s">
        <v>44</v>
      </c>
      <c r="C11" s="46" t="s">
        <v>43</v>
      </c>
      <c r="D11" s="40">
        <v>237.7</v>
      </c>
      <c r="E11" s="39"/>
    </row>
    <row r="12" spans="1:5" ht="77.45" customHeight="1" x14ac:dyDescent="0.25">
      <c r="A12" s="30"/>
      <c r="B12" s="41" t="s">
        <v>50</v>
      </c>
      <c r="C12" s="46" t="s">
        <v>49</v>
      </c>
      <c r="D12" s="48">
        <v>407.82</v>
      </c>
      <c r="E12" s="39"/>
    </row>
    <row r="13" spans="1:5" ht="18" x14ac:dyDescent="0.25">
      <c r="B13" s="27"/>
      <c r="C13" s="28"/>
      <c r="D13" s="31">
        <f>D9+D8+D5+D4+D10+D11+D12</f>
        <v>17673.719999999998</v>
      </c>
      <c r="E13" s="31">
        <v>0</v>
      </c>
    </row>
    <row r="15" spans="1:5" x14ac:dyDescent="0.25">
      <c r="C15" s="32" t="s">
        <v>36</v>
      </c>
      <c r="D15" s="33">
        <v>25000</v>
      </c>
      <c r="E15" s="33">
        <v>25000000</v>
      </c>
    </row>
    <row r="16" spans="1:5" x14ac:dyDescent="0.25">
      <c r="C16" t="s">
        <v>31</v>
      </c>
      <c r="D16" s="36">
        <f>D15-D13</f>
        <v>7326.2800000000025</v>
      </c>
      <c r="E16" s="36"/>
    </row>
    <row r="18" spans="4:4" x14ac:dyDescent="0.25">
      <c r="D18">
        <v>17265.900000000001</v>
      </c>
    </row>
    <row r="19" spans="4:4" x14ac:dyDescent="0.25">
      <c r="D19" s="47">
        <f>D13-D18</f>
        <v>407.81999999999607</v>
      </c>
    </row>
  </sheetData>
  <hyperlinks>
    <hyperlink ref="D12" location="'იჯარის თანხა'!A1" display="'იჯარის თანხა'!A1"/>
  </hyperlinks>
  <pageMargins left="0.25" right="0.25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abSelected="1" view="pageBreakPreview" topLeftCell="B2" zoomScale="80" zoomScaleNormal="100" zoomScaleSheetLayoutView="80" workbookViewId="0">
      <selection activeCell="D14" sqref="D14"/>
    </sheetView>
  </sheetViews>
  <sheetFormatPr defaultRowHeight="15" x14ac:dyDescent="0.25"/>
  <cols>
    <col min="2" max="2" width="13.7109375" customWidth="1"/>
    <col min="3" max="3" width="64.5703125" customWidth="1"/>
    <col min="4" max="5" width="19.42578125" customWidth="1"/>
    <col min="6" max="6" width="12.5703125" customWidth="1"/>
    <col min="7" max="7" width="11.28515625" customWidth="1"/>
    <col min="10" max="10" width="9.140625" customWidth="1"/>
  </cols>
  <sheetData>
    <row r="2" spans="1:8" ht="15.75" thickBot="1" x14ac:dyDescent="0.3"/>
    <row r="3" spans="1:8" ht="16.5" thickTop="1" thickBot="1" x14ac:dyDescent="0.3">
      <c r="B3" s="29"/>
    </row>
    <row r="4" spans="1:8" ht="72.75" thickTop="1" x14ac:dyDescent="0.25">
      <c r="A4" s="30"/>
      <c r="B4" s="41" t="s">
        <v>27</v>
      </c>
      <c r="C4" s="42" t="s">
        <v>33</v>
      </c>
      <c r="D4" s="40">
        <f>391.3+31.082</f>
        <v>422.38200000000001</v>
      </c>
      <c r="E4" s="40">
        <v>422.4</v>
      </c>
    </row>
    <row r="5" spans="1:8" ht="47.25" x14ac:dyDescent="0.25">
      <c r="A5" s="34"/>
      <c r="B5" s="43" t="s">
        <v>28</v>
      </c>
      <c r="C5" s="44" t="s">
        <v>34</v>
      </c>
      <c r="D5" s="40">
        <f>D6+D7</f>
        <v>11852.9</v>
      </c>
      <c r="E5" s="40">
        <v>11852.9</v>
      </c>
    </row>
    <row r="6" spans="1:8" ht="47.25" x14ac:dyDescent="0.25">
      <c r="A6" s="34"/>
      <c r="B6" s="38" t="s">
        <v>39</v>
      </c>
      <c r="C6" s="37" t="s">
        <v>37</v>
      </c>
      <c r="D6" s="35">
        <v>50</v>
      </c>
      <c r="E6" s="35"/>
    </row>
    <row r="7" spans="1:8" ht="63" x14ac:dyDescent="0.25">
      <c r="A7" s="34"/>
      <c r="B7" s="38" t="s">
        <v>40</v>
      </c>
      <c r="C7" s="37" t="s">
        <v>38</v>
      </c>
      <c r="D7" s="35">
        <v>11802.9</v>
      </c>
      <c r="E7" s="35"/>
    </row>
    <row r="8" spans="1:8" ht="15.75" x14ac:dyDescent="0.25">
      <c r="A8" s="34"/>
      <c r="B8" s="45" t="s">
        <v>29</v>
      </c>
      <c r="C8" s="46" t="s">
        <v>35</v>
      </c>
      <c r="D8" s="39">
        <f>1000+5230</f>
        <v>6230</v>
      </c>
      <c r="E8" s="39">
        <f>1000+5230</f>
        <v>6230</v>
      </c>
    </row>
    <row r="9" spans="1:8" ht="15.75" x14ac:dyDescent="0.25">
      <c r="A9" s="34"/>
      <c r="B9" s="45" t="s">
        <v>30</v>
      </c>
      <c r="C9" s="46" t="s">
        <v>32</v>
      </c>
      <c r="D9" s="39">
        <f>8*4*12+3</f>
        <v>387</v>
      </c>
      <c r="E9" s="39">
        <v>387</v>
      </c>
    </row>
    <row r="10" spans="1:8" ht="63" x14ac:dyDescent="0.25">
      <c r="A10" s="34"/>
      <c r="B10" s="45" t="s">
        <v>41</v>
      </c>
      <c r="C10" s="46" t="s">
        <v>42</v>
      </c>
      <c r="D10" s="39">
        <v>3397</v>
      </c>
      <c r="E10" s="39">
        <v>3397</v>
      </c>
    </row>
    <row r="11" spans="1:8" ht="33.6" customHeight="1" x14ac:dyDescent="0.25">
      <c r="A11" s="30"/>
      <c r="B11" s="41" t="s">
        <v>44</v>
      </c>
      <c r="C11" s="46" t="s">
        <v>43</v>
      </c>
      <c r="D11" s="40">
        <v>237.7</v>
      </c>
      <c r="E11" s="39">
        <v>237.7</v>
      </c>
    </row>
    <row r="12" spans="1:8" ht="77.45" customHeight="1" x14ac:dyDescent="0.25">
      <c r="A12" s="30"/>
      <c r="B12" s="41" t="s">
        <v>50</v>
      </c>
      <c r="C12" s="46" t="s">
        <v>49</v>
      </c>
      <c r="D12" s="48">
        <v>407.82</v>
      </c>
      <c r="E12" s="39">
        <v>407.8</v>
      </c>
    </row>
    <row r="13" spans="1:8" ht="77.45" customHeight="1" x14ac:dyDescent="0.25">
      <c r="A13" s="30"/>
      <c r="B13" s="41" t="s">
        <v>51</v>
      </c>
      <c r="C13" s="46" t="s">
        <v>52</v>
      </c>
      <c r="D13" s="39">
        <v>50</v>
      </c>
      <c r="E13" s="39">
        <v>50</v>
      </c>
    </row>
    <row r="14" spans="1:8" ht="77.45" customHeight="1" x14ac:dyDescent="0.25">
      <c r="A14" s="30"/>
      <c r="B14" s="41" t="s">
        <v>54</v>
      </c>
      <c r="C14" s="46" t="s">
        <v>53</v>
      </c>
      <c r="D14" s="39">
        <v>30000</v>
      </c>
      <c r="E14" s="39">
        <v>30000</v>
      </c>
    </row>
    <row r="15" spans="1:8" ht="18" x14ac:dyDescent="0.25">
      <c r="B15" s="27"/>
      <c r="C15" s="28"/>
      <c r="D15" s="31">
        <f>D9+D8+D5+D4+D10+D11+D12+D13+D14</f>
        <v>52984.802000000003</v>
      </c>
      <c r="E15" s="31">
        <f>E9+E8+E5+E4+E10+E11+E12+E13+E14</f>
        <v>52984.800000000003</v>
      </c>
      <c r="F15">
        <v>17673.7</v>
      </c>
      <c r="G15" s="47">
        <f>D15-F15</f>
        <v>35311.101999999999</v>
      </c>
      <c r="H15" s="47"/>
    </row>
    <row r="16" spans="1:8" ht="22.5" customHeight="1" x14ac:dyDescent="0.25"/>
    <row r="17" spans="3:5" ht="22.5" customHeight="1" x14ac:dyDescent="0.25">
      <c r="C17" s="32" t="s">
        <v>36</v>
      </c>
      <c r="D17" s="33">
        <f>25000-1300</f>
        <v>23700</v>
      </c>
      <c r="E17" s="33">
        <v>25000000</v>
      </c>
    </row>
    <row r="18" spans="3:5" ht="25.5" customHeight="1" x14ac:dyDescent="0.25">
      <c r="C18" t="s">
        <v>31</v>
      </c>
      <c r="D18" s="36">
        <f>D17-D15</f>
        <v>-29284.802000000003</v>
      </c>
      <c r="E18" s="36"/>
    </row>
    <row r="21" spans="3:5" x14ac:dyDescent="0.25">
      <c r="D21" s="47"/>
    </row>
  </sheetData>
  <hyperlinks>
    <hyperlink ref="D12" location="'იჯარის თანხა'!A1" display="'იჯარის თანხა'!A1"/>
  </hyperlinks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6"/>
  <sheetViews>
    <sheetView topLeftCell="B1" workbookViewId="0">
      <selection activeCell="E19" sqref="E19"/>
    </sheetView>
  </sheetViews>
  <sheetFormatPr defaultRowHeight="15" x14ac:dyDescent="0.25"/>
  <cols>
    <col min="2" max="2" width="49.28515625" customWidth="1"/>
    <col min="3" max="3" width="14" customWidth="1"/>
    <col min="4" max="4" width="13.140625" customWidth="1"/>
    <col min="5" max="5" width="15.5703125" customWidth="1"/>
  </cols>
  <sheetData>
    <row r="3" spans="2:5" x14ac:dyDescent="0.25">
      <c r="D3" t="s">
        <v>60</v>
      </c>
    </row>
    <row r="4" spans="2:5" x14ac:dyDescent="0.25">
      <c r="D4">
        <v>3.1974999999999998</v>
      </c>
      <c r="E4">
        <v>3.2</v>
      </c>
    </row>
    <row r="5" spans="2:5" x14ac:dyDescent="0.25">
      <c r="C5" t="s">
        <v>61</v>
      </c>
      <c r="D5" t="s">
        <v>62</v>
      </c>
    </row>
    <row r="6" spans="2:5" ht="31.5" x14ac:dyDescent="0.25">
      <c r="B6" s="46" t="s">
        <v>55</v>
      </c>
      <c r="C6" s="39">
        <v>379240</v>
      </c>
      <c r="D6" s="39">
        <f>C6*E4</f>
        <v>1213568</v>
      </c>
      <c r="E6" s="39">
        <v>1213600</v>
      </c>
    </row>
    <row r="7" spans="2:5" ht="31.5" x14ac:dyDescent="0.25">
      <c r="B7" s="46" t="s">
        <v>56</v>
      </c>
      <c r="C7" s="39">
        <v>60000</v>
      </c>
      <c r="D7" s="39">
        <f>C7*E4</f>
        <v>192000</v>
      </c>
      <c r="E7" s="39">
        <v>192000</v>
      </c>
    </row>
    <row r="8" spans="2:5" ht="15.75" x14ac:dyDescent="0.25">
      <c r="B8" s="46" t="s">
        <v>57</v>
      </c>
      <c r="C8" s="39">
        <v>1600000</v>
      </c>
      <c r="D8" s="39">
        <v>1600000</v>
      </c>
      <c r="E8" s="39">
        <v>1600000</v>
      </c>
    </row>
    <row r="9" spans="2:5" ht="94.5" x14ac:dyDescent="0.25">
      <c r="B9" s="46" t="s">
        <v>58</v>
      </c>
      <c r="C9" s="39">
        <v>6185998</v>
      </c>
      <c r="D9" s="39">
        <f>C9*E4</f>
        <v>19795193.600000001</v>
      </c>
      <c r="E9" s="39">
        <v>19800000</v>
      </c>
    </row>
    <row r="10" spans="2:5" ht="31.5" x14ac:dyDescent="0.25">
      <c r="B10" s="46" t="s">
        <v>59</v>
      </c>
      <c r="C10" s="39"/>
      <c r="D10" s="39"/>
      <c r="E10" s="49">
        <v>7194400</v>
      </c>
    </row>
    <row r="11" spans="2:5" ht="15.75" x14ac:dyDescent="0.25">
      <c r="D11" s="47">
        <f>D10+D9+D8+D7+D6</f>
        <v>22800761.600000001</v>
      </c>
      <c r="E11" s="39">
        <f>E10+E9+E8+E7+E6</f>
        <v>30000000</v>
      </c>
    </row>
    <row r="13" spans="2:5" ht="15.75" x14ac:dyDescent="0.25">
      <c r="E13" s="39">
        <v>30000000</v>
      </c>
    </row>
    <row r="16" spans="2:5" x14ac:dyDescent="0.25">
      <c r="E16" s="47">
        <f>E13-E11</f>
        <v>0</v>
      </c>
    </row>
  </sheetData>
  <pageMargins left="0.7" right="0.7" top="0.75" bottom="0.75" header="0.3" footer="0.3"/>
  <pageSetup paperSize="9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10"/>
  <sheetViews>
    <sheetView workbookViewId="0"/>
  </sheetViews>
  <sheetFormatPr defaultRowHeight="15" x14ac:dyDescent="0.25"/>
  <cols>
    <col min="4" max="4" width="17.7109375" customWidth="1"/>
    <col min="6" max="6" width="12.85546875" customWidth="1"/>
  </cols>
  <sheetData>
    <row r="5" spans="3:6" x14ac:dyDescent="0.25">
      <c r="C5" t="s">
        <v>48</v>
      </c>
      <c r="D5" t="s">
        <v>47</v>
      </c>
      <c r="E5" t="s">
        <v>45</v>
      </c>
      <c r="F5" t="s">
        <v>46</v>
      </c>
    </row>
    <row r="6" spans="3:6" x14ac:dyDescent="0.25">
      <c r="C6">
        <v>6797</v>
      </c>
      <c r="D6">
        <v>5</v>
      </c>
      <c r="E6">
        <f>D6*C6</f>
        <v>33985</v>
      </c>
      <c r="F6">
        <f>E6*12</f>
        <v>407820</v>
      </c>
    </row>
    <row r="8" spans="3:6" x14ac:dyDescent="0.25">
      <c r="E8">
        <f>E6*6</f>
        <v>203910</v>
      </c>
      <c r="F8">
        <v>203910</v>
      </c>
    </row>
    <row r="10" spans="3:6" x14ac:dyDescent="0.25">
      <c r="F10">
        <f>F8/2</f>
        <v>101955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II cvlileba 10.04.2014</vt:lpstr>
      <vt:lpstr>სხვაობა</vt:lpstr>
      <vt:lpstr>2020</vt:lpstr>
      <vt:lpstr>2020 (2)</vt:lpstr>
      <vt:lpstr>30 მილიონი</vt:lpstr>
      <vt:lpstr>იჯარის თანხა</vt:lpstr>
      <vt:lpstr>'2020'!Print_Area</vt:lpstr>
      <vt:lpstr>'2020 (2)'!Print_Area</vt:lpstr>
      <vt:lpstr>'II cvlileba 10.04.2014'!Print_Area</vt:lpstr>
      <vt:lpstr>სხვაობა!Print_Area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2020-10-05T10:29:25Z</cp:lastPrinted>
  <dcterms:created xsi:type="dcterms:W3CDTF">2014-03-24T12:41:51Z</dcterms:created>
  <dcterms:modified xsi:type="dcterms:W3CDTF">2020-10-05T12:20:27Z</dcterms:modified>
</cp:coreProperties>
</file>